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planilla cliente" sheetId="2" r:id="rId1"/>
    <sheet name="informe menssual" sheetId="3" r:id="rId2"/>
  </sheets>
  <definedNames>
    <definedName name="basedatos">'planilla cliente'!$1:$1048576</definedName>
    <definedName name="_xlnm.Database" comment="documento" localSheetId="0">'planilla cliente'!$1:$1048576</definedName>
  </definedNames>
  <calcPr calcId="144525"/>
</workbook>
</file>

<file path=xl/calcChain.xml><?xml version="1.0" encoding="utf-8"?>
<calcChain xmlns="http://schemas.openxmlformats.org/spreadsheetml/2006/main">
  <c r="B89" i="3" l="1"/>
  <c r="H74" i="3"/>
  <c r="B74" i="3"/>
  <c r="H59" i="3"/>
  <c r="B59" i="3"/>
  <c r="H44" i="3"/>
  <c r="B44" i="3"/>
  <c r="H29" i="3"/>
  <c r="H14" i="3"/>
  <c r="B14" i="3"/>
  <c r="E86" i="3"/>
  <c r="E85" i="3"/>
  <c r="E84" i="3"/>
  <c r="E83" i="3"/>
  <c r="E82" i="3"/>
  <c r="E81" i="3"/>
  <c r="K71" i="3"/>
  <c r="K70" i="3"/>
  <c r="K69" i="3"/>
  <c r="K68" i="3"/>
  <c r="K67" i="3"/>
  <c r="K66" i="3"/>
  <c r="E71" i="3"/>
  <c r="E70" i="3"/>
  <c r="E69" i="3"/>
  <c r="E68" i="3"/>
  <c r="E67" i="3"/>
  <c r="E66" i="3"/>
  <c r="K56" i="3"/>
  <c r="K55" i="3"/>
  <c r="K54" i="3"/>
  <c r="K53" i="3"/>
  <c r="K52" i="3"/>
  <c r="K51" i="3"/>
  <c r="E56" i="3"/>
  <c r="E55" i="3"/>
  <c r="E54" i="3"/>
  <c r="E53" i="3"/>
  <c r="E52" i="3"/>
  <c r="E51" i="3"/>
  <c r="K41" i="3"/>
  <c r="K40" i="3"/>
  <c r="K39" i="3"/>
  <c r="K37" i="3"/>
  <c r="K38" i="3"/>
  <c r="K36" i="3"/>
  <c r="E41" i="3"/>
  <c r="E40" i="3"/>
  <c r="E39" i="3"/>
  <c r="E38" i="3"/>
  <c r="E37" i="3"/>
  <c r="E36" i="3"/>
  <c r="K26" i="3"/>
  <c r="K25" i="3"/>
  <c r="K24" i="3"/>
  <c r="K23" i="3"/>
  <c r="K22" i="3"/>
  <c r="K21" i="3"/>
  <c r="E26" i="3"/>
  <c r="B29" i="3" s="1"/>
  <c r="E25" i="3"/>
  <c r="E24" i="3"/>
  <c r="E23" i="3"/>
  <c r="E22" i="3"/>
  <c r="E21" i="3"/>
  <c r="K8" i="3"/>
  <c r="K11" i="3"/>
  <c r="K10" i="3"/>
  <c r="K9" i="3"/>
  <c r="E9" i="3"/>
  <c r="K7" i="3"/>
  <c r="K6" i="3"/>
  <c r="E11" i="3"/>
  <c r="E10" i="3"/>
  <c r="E8" i="3"/>
  <c r="E7" i="3"/>
  <c r="E6" i="3"/>
  <c r="B2" i="3"/>
  <c r="J13" i="2" l="1"/>
  <c r="J12" i="2"/>
  <c r="J11" i="2"/>
  <c r="J10" i="2"/>
  <c r="J9" i="2"/>
  <c r="J8" i="2"/>
  <c r="J7" i="2"/>
  <c r="J6" i="2"/>
  <c r="J5" i="2"/>
</calcChain>
</file>

<file path=xl/sharedStrings.xml><?xml version="1.0" encoding="utf-8"?>
<sst xmlns="http://schemas.openxmlformats.org/spreadsheetml/2006/main" count="127" uniqueCount="53">
  <si>
    <t>DOCUMENTO</t>
  </si>
  <si>
    <t>NOMBRE</t>
  </si>
  <si>
    <t>DIRECCION</t>
  </si>
  <si>
    <t>TELEFONO</t>
  </si>
  <si>
    <t>MUNICIPIO</t>
  </si>
  <si>
    <t>TOTAL CREDITO</t>
  </si>
  <si>
    <t>TOTAL ABONOS</t>
  </si>
  <si>
    <t>TOTAL CUPO DISPONIBLE</t>
  </si>
  <si>
    <t>APELLIDOS</t>
  </si>
  <si>
    <t>JUAN CARLOS</t>
  </si>
  <si>
    <t>OCHOA ZAPATA</t>
  </si>
  <si>
    <t xml:space="preserve">ENRIQUE </t>
  </si>
  <si>
    <t>SOTO PEREZ</t>
  </si>
  <si>
    <t>ARTURO EMILI</t>
  </si>
  <si>
    <t>JULIANA</t>
  </si>
  <si>
    <t>ESTEFANIA</t>
  </si>
  <si>
    <t>MARIA VALENTINA</t>
  </si>
  <si>
    <t>ELMER JAVIER</t>
  </si>
  <si>
    <t>ROSA MARIA</t>
  </si>
  <si>
    <t>CLAUDIA PATRICIA</t>
  </si>
  <si>
    <t>LOPEZ</t>
  </si>
  <si>
    <t>ARENAS MOSQUERA</t>
  </si>
  <si>
    <t>HIGUITA VALDEZ</t>
  </si>
  <si>
    <t>MONTOYA CARDENAS</t>
  </si>
  <si>
    <t>DIAZ TORO</t>
  </si>
  <si>
    <t>GUTIERREZ MENDOZA</t>
  </si>
  <si>
    <t>OSSA VALENCIA</t>
  </si>
  <si>
    <t>CLL 23 N°23-89</t>
  </si>
  <si>
    <t>AV CIRCULAR N°89 SUR 14</t>
  </si>
  <si>
    <t>CRA 80B N 30-17</t>
  </si>
  <si>
    <t>CLL 16 N°35-21</t>
  </si>
  <si>
    <t>KM 2 VIA MEDELLIN-BOGOTA</t>
  </si>
  <si>
    <t>CLL 30 N° 80 SUR 41</t>
  </si>
  <si>
    <t>CRA 45 N°</t>
  </si>
  <si>
    <t>CRA 12 N° 12-01</t>
  </si>
  <si>
    <t>CLL 67 N° 66-09</t>
  </si>
  <si>
    <t>CARAMANTA</t>
  </si>
  <si>
    <t>MEDELLIN</t>
  </si>
  <si>
    <t>FACATATIVA</t>
  </si>
  <si>
    <t>VALPARAISO</t>
  </si>
  <si>
    <t>ENVIGADO</t>
  </si>
  <si>
    <t>CHIGORODO</t>
  </si>
  <si>
    <t>ITAGUI</t>
  </si>
  <si>
    <t>FREDONIA</t>
  </si>
  <si>
    <t>MUEBLERIA MARZOLMOL</t>
  </si>
  <si>
    <t>TEL:3457798</t>
  </si>
  <si>
    <t>CRA 90 N°56-87 BRR MESA ITAGUI</t>
  </si>
  <si>
    <t>CODIGO</t>
  </si>
  <si>
    <t xml:space="preserve"> </t>
  </si>
  <si>
    <t>DATOS MENSUAL DEL CLIENTE</t>
  </si>
  <si>
    <t>DOCUMENTO DE IDENTIDAD</t>
  </si>
  <si>
    <t>APELLIDO</t>
  </si>
  <si>
    <t>CUPO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</si>
</sst>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164" fontId="0" fillId="2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1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3" fillId="0" borderId="0" xfId="2" applyNumberFormat="1" applyFont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43" fontId="0" fillId="0" borderId="0" xfId="1" applyFont="1"/>
    <xf numFmtId="43" fontId="0" fillId="0" borderId="3" xfId="1" applyFont="1" applyBorder="1"/>
    <xf numFmtId="43" fontId="0" fillId="0" borderId="6" xfId="1" applyFont="1" applyBorder="1"/>
    <xf numFmtId="164" fontId="0" fillId="0" borderId="3" xfId="1" applyNumberFormat="1" applyFont="1" applyBorder="1" applyAlignment="1">
      <alignment horizontal="right"/>
    </xf>
    <xf numFmtId="164" fontId="0" fillId="0" borderId="3" xfId="1" applyNumberFormat="1" applyFont="1" applyBorder="1"/>
    <xf numFmtId="0" fontId="0" fillId="0" borderId="3" xfId="0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TEL:3457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5" sqref="A5"/>
    </sheetView>
  </sheetViews>
  <sheetFormatPr baseColWidth="10" defaultRowHeight="15" x14ac:dyDescent="0.25"/>
  <cols>
    <col min="2" max="2" width="19.85546875" customWidth="1"/>
    <col min="3" max="3" width="32" bestFit="1" customWidth="1"/>
    <col min="4" max="4" width="20.42578125" bestFit="1" customWidth="1"/>
    <col min="5" max="5" width="26.7109375" bestFit="1" customWidth="1"/>
    <col min="7" max="7" width="12.5703125" bestFit="1" customWidth="1"/>
    <col min="8" max="8" width="16.140625" bestFit="1" customWidth="1"/>
    <col min="9" max="9" width="14.7109375" bestFit="1" customWidth="1"/>
    <col min="10" max="10" width="23.140625" bestFit="1" customWidth="1"/>
  </cols>
  <sheetData>
    <row r="1" spans="1:10" x14ac:dyDescent="0.25">
      <c r="C1" s="1" t="s">
        <v>44</v>
      </c>
      <c r="H1" s="1"/>
    </row>
    <row r="2" spans="1:10" x14ac:dyDescent="0.25">
      <c r="C2" s="7" t="s">
        <v>45</v>
      </c>
      <c r="H2" s="1"/>
    </row>
    <row r="3" spans="1:10" x14ac:dyDescent="0.25">
      <c r="C3" s="1" t="s">
        <v>46</v>
      </c>
      <c r="H3" s="1"/>
    </row>
    <row r="4" spans="1:10" x14ac:dyDescent="0.25">
      <c r="A4" t="s">
        <v>47</v>
      </c>
      <c r="B4" s="2" t="s">
        <v>0</v>
      </c>
      <c r="C4" s="3" t="s">
        <v>1</v>
      </c>
      <c r="D4" s="3" t="s">
        <v>8</v>
      </c>
      <c r="E4" s="3" t="s">
        <v>2</v>
      </c>
      <c r="F4" s="3" t="s">
        <v>3</v>
      </c>
      <c r="G4" s="3" t="s">
        <v>4</v>
      </c>
      <c r="H4" s="2" t="s">
        <v>5</v>
      </c>
      <c r="I4" s="3" t="s">
        <v>6</v>
      </c>
      <c r="J4" s="3" t="s">
        <v>7</v>
      </c>
    </row>
    <row r="5" spans="1:10" x14ac:dyDescent="0.25">
      <c r="A5">
        <v>1</v>
      </c>
      <c r="B5" s="4">
        <v>3847348</v>
      </c>
      <c r="C5" s="5" t="s">
        <v>9</v>
      </c>
      <c r="D5" s="5" t="s">
        <v>10</v>
      </c>
      <c r="E5" s="5" t="s">
        <v>27</v>
      </c>
      <c r="F5" s="5">
        <v>8553671</v>
      </c>
      <c r="G5" s="5" t="s">
        <v>36</v>
      </c>
      <c r="H5" s="4">
        <v>250000</v>
      </c>
      <c r="I5" s="5">
        <v>188000</v>
      </c>
      <c r="J5" s="6">
        <f>H5-I5</f>
        <v>62000</v>
      </c>
    </row>
    <row r="6" spans="1:10" x14ac:dyDescent="0.25">
      <c r="A6">
        <v>2</v>
      </c>
      <c r="B6" s="4">
        <v>89345758</v>
      </c>
      <c r="C6" s="5" t="s">
        <v>11</v>
      </c>
      <c r="D6" s="5" t="s">
        <v>12</v>
      </c>
      <c r="E6" s="5" t="s">
        <v>28</v>
      </c>
      <c r="F6" s="5">
        <v>3670988</v>
      </c>
      <c r="G6" s="5" t="s">
        <v>37</v>
      </c>
      <c r="H6" s="4">
        <v>677000</v>
      </c>
      <c r="I6" s="5">
        <v>600000</v>
      </c>
      <c r="J6" s="6">
        <f t="shared" ref="J6:J13" si="0">H6-I6</f>
        <v>77000</v>
      </c>
    </row>
    <row r="7" spans="1:10" x14ac:dyDescent="0.25">
      <c r="A7">
        <v>3</v>
      </c>
      <c r="B7" s="4">
        <v>34576734</v>
      </c>
      <c r="C7" s="5" t="s">
        <v>14</v>
      </c>
      <c r="D7" s="5" t="s">
        <v>20</v>
      </c>
      <c r="E7" s="5" t="s">
        <v>29</v>
      </c>
      <c r="F7" s="5">
        <v>7489732</v>
      </c>
      <c r="G7" s="5" t="s">
        <v>38</v>
      </c>
      <c r="H7" s="4">
        <v>467000</v>
      </c>
      <c r="I7" s="5">
        <v>235000</v>
      </c>
      <c r="J7" s="6">
        <f t="shared" si="0"/>
        <v>232000</v>
      </c>
    </row>
    <row r="8" spans="1:10" x14ac:dyDescent="0.25">
      <c r="A8">
        <v>4</v>
      </c>
      <c r="B8" s="4">
        <v>25709498</v>
      </c>
      <c r="C8" s="5" t="s">
        <v>13</v>
      </c>
      <c r="D8" s="5" t="s">
        <v>21</v>
      </c>
      <c r="E8" s="5" t="s">
        <v>30</v>
      </c>
      <c r="F8" s="5">
        <v>8497655</v>
      </c>
      <c r="G8" s="5" t="s">
        <v>39</v>
      </c>
      <c r="H8" s="4">
        <v>500000</v>
      </c>
      <c r="I8" s="5">
        <v>344000</v>
      </c>
      <c r="J8" s="6">
        <f t="shared" si="0"/>
        <v>156000</v>
      </c>
    </row>
    <row r="9" spans="1:10" x14ac:dyDescent="0.25">
      <c r="A9">
        <v>5</v>
      </c>
      <c r="B9" s="4">
        <v>71584903</v>
      </c>
      <c r="C9" s="5" t="s">
        <v>15</v>
      </c>
      <c r="D9" s="5" t="s">
        <v>22</v>
      </c>
      <c r="E9" s="5" t="s">
        <v>31</v>
      </c>
      <c r="F9" s="5">
        <v>2346511</v>
      </c>
      <c r="G9" s="5" t="s">
        <v>40</v>
      </c>
      <c r="H9" s="4">
        <v>340000</v>
      </c>
      <c r="I9" s="5">
        <v>120000</v>
      </c>
      <c r="J9" s="6">
        <f t="shared" si="0"/>
        <v>220000</v>
      </c>
    </row>
    <row r="10" spans="1:10" x14ac:dyDescent="0.25">
      <c r="A10">
        <v>6</v>
      </c>
      <c r="B10" s="4">
        <v>134507800</v>
      </c>
      <c r="C10" s="5" t="s">
        <v>16</v>
      </c>
      <c r="D10" s="5" t="s">
        <v>23</v>
      </c>
      <c r="E10" s="5" t="s">
        <v>32</v>
      </c>
      <c r="F10" s="5">
        <v>8282467</v>
      </c>
      <c r="G10" s="5" t="s">
        <v>41</v>
      </c>
      <c r="H10" s="4">
        <v>1050000</v>
      </c>
      <c r="I10" s="5">
        <v>860000</v>
      </c>
      <c r="J10" s="6">
        <f t="shared" si="0"/>
        <v>190000</v>
      </c>
    </row>
    <row r="11" spans="1:10" x14ac:dyDescent="0.25">
      <c r="A11">
        <v>7</v>
      </c>
      <c r="B11" s="4">
        <v>1789456003</v>
      </c>
      <c r="C11" s="5" t="s">
        <v>17</v>
      </c>
      <c r="D11" s="5" t="s">
        <v>24</v>
      </c>
      <c r="E11" s="5" t="s">
        <v>33</v>
      </c>
      <c r="F11" s="5">
        <v>3446578</v>
      </c>
      <c r="G11" s="5" t="s">
        <v>37</v>
      </c>
      <c r="H11" s="4">
        <v>700000</v>
      </c>
      <c r="I11" s="5">
        <v>410000</v>
      </c>
      <c r="J11" s="6">
        <f t="shared" si="0"/>
        <v>290000</v>
      </c>
    </row>
    <row r="12" spans="1:10" x14ac:dyDescent="0.25">
      <c r="A12">
        <v>8</v>
      </c>
      <c r="B12" s="4">
        <v>89435455</v>
      </c>
      <c r="C12" s="5" t="s">
        <v>18</v>
      </c>
      <c r="D12" s="5" t="s">
        <v>25</v>
      </c>
      <c r="E12" s="5" t="s">
        <v>34</v>
      </c>
      <c r="F12" s="5">
        <v>2687312</v>
      </c>
      <c r="G12" s="5" t="s">
        <v>42</v>
      </c>
      <c r="H12" s="4">
        <v>350000</v>
      </c>
      <c r="I12" s="5">
        <v>310000</v>
      </c>
      <c r="J12" s="6">
        <f t="shared" si="0"/>
        <v>40000</v>
      </c>
    </row>
    <row r="13" spans="1:10" x14ac:dyDescent="0.25">
      <c r="A13">
        <v>9</v>
      </c>
      <c r="B13" s="4">
        <v>77567113</v>
      </c>
      <c r="C13" s="5" t="s">
        <v>19</v>
      </c>
      <c r="D13" s="5" t="s">
        <v>26</v>
      </c>
      <c r="E13" s="5" t="s">
        <v>35</v>
      </c>
      <c r="F13" s="5">
        <v>8409543</v>
      </c>
      <c r="G13" s="5" t="s">
        <v>43</v>
      </c>
      <c r="H13" s="4">
        <v>550000</v>
      </c>
      <c r="I13" s="5">
        <v>80000</v>
      </c>
      <c r="J13" s="6">
        <f t="shared" si="0"/>
        <v>470000</v>
      </c>
    </row>
    <row r="14" spans="1:10" x14ac:dyDescent="0.25">
      <c r="B14" s="1"/>
      <c r="H14" s="1"/>
    </row>
    <row r="25" spans="4:4" x14ac:dyDescent="0.25">
      <c r="D25">
        <v>3005308786</v>
      </c>
    </row>
  </sheetData>
  <hyperlinks>
    <hyperlink ref="C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topLeftCell="A67" workbookViewId="0">
      <selection activeCell="E86" sqref="E86"/>
    </sheetView>
  </sheetViews>
  <sheetFormatPr baseColWidth="10" defaultRowHeight="15" x14ac:dyDescent="0.25"/>
  <cols>
    <col min="2" max="2" width="14.7109375" customWidth="1"/>
    <col min="5" max="5" width="18.85546875" style="19" bestFit="1" customWidth="1"/>
    <col min="9" max="9" width="15.140625" customWidth="1"/>
    <col min="11" max="11" width="19.42578125" customWidth="1"/>
  </cols>
  <sheetData>
    <row r="1" spans="1:11" x14ac:dyDescent="0.25">
      <c r="F1" t="s">
        <v>48</v>
      </c>
    </row>
    <row r="2" spans="1:11" ht="15.75" thickBot="1" x14ac:dyDescent="0.3">
      <c r="A2">
        <v>1</v>
      </c>
      <c r="B2">
        <f>VLOOKUP(A2,basedatos,2)</f>
        <v>3847348</v>
      </c>
    </row>
    <row r="3" spans="1:11" ht="15.75" thickBot="1" x14ac:dyDescent="0.3">
      <c r="B3" s="12" t="s">
        <v>49</v>
      </c>
      <c r="C3" s="13"/>
      <c r="D3" s="13"/>
      <c r="E3" s="14"/>
      <c r="H3" s="12" t="s">
        <v>49</v>
      </c>
      <c r="I3" s="13"/>
      <c r="J3" s="13"/>
      <c r="K3" s="14"/>
    </row>
    <row r="4" spans="1:11" x14ac:dyDescent="0.25">
      <c r="B4" s="8"/>
      <c r="C4" s="9"/>
      <c r="D4" s="9"/>
      <c r="E4" s="20"/>
      <c r="H4" s="8"/>
      <c r="I4" s="9"/>
      <c r="J4" s="9"/>
      <c r="K4" s="20"/>
    </row>
    <row r="5" spans="1:11" x14ac:dyDescent="0.25">
      <c r="B5" s="8"/>
      <c r="C5" s="9"/>
      <c r="D5" s="9"/>
      <c r="E5" s="23">
        <v>1</v>
      </c>
      <c r="H5" s="8"/>
      <c r="I5" s="9"/>
      <c r="J5" s="9"/>
      <c r="K5" s="23">
        <v>2</v>
      </c>
    </row>
    <row r="6" spans="1:11" x14ac:dyDescent="0.25">
      <c r="B6" s="17" t="s">
        <v>50</v>
      </c>
      <c r="C6" s="18"/>
      <c r="D6" s="9"/>
      <c r="E6" s="22">
        <f>VLOOKUP($E$5,basedatos,2,FALSE)</f>
        <v>3847348</v>
      </c>
      <c r="H6" s="17" t="s">
        <v>50</v>
      </c>
      <c r="I6" s="18"/>
      <c r="J6" s="9"/>
      <c r="K6" s="22">
        <f>VLOOKUP($K$5,basedatos,2,FALSE)</f>
        <v>89345758</v>
      </c>
    </row>
    <row r="7" spans="1:11" x14ac:dyDescent="0.25">
      <c r="B7" s="17" t="s">
        <v>1</v>
      </c>
      <c r="C7" s="18"/>
      <c r="D7" s="9"/>
      <c r="E7" s="22" t="str">
        <f>VLOOKUP($E$5,basedatos,3,FALSE)</f>
        <v>JUAN CARLOS</v>
      </c>
      <c r="H7" s="17" t="s">
        <v>1</v>
      </c>
      <c r="I7" s="18"/>
      <c r="J7" s="9"/>
      <c r="K7" s="22" t="str">
        <f>VLOOKUP($K$5,basedatos,3,FALSE)</f>
        <v xml:space="preserve">ENRIQUE </v>
      </c>
    </row>
    <row r="8" spans="1:11" x14ac:dyDescent="0.25">
      <c r="B8" s="17" t="s">
        <v>51</v>
      </c>
      <c r="C8" s="18"/>
      <c r="D8" s="9"/>
      <c r="E8" s="22" t="str">
        <f>VLOOKUP($E$5,basedatos,4,FALSE)</f>
        <v>OCHOA ZAPATA</v>
      </c>
      <c r="H8" s="17" t="s">
        <v>51</v>
      </c>
      <c r="I8" s="18"/>
      <c r="J8" s="9"/>
      <c r="K8" s="22" t="str">
        <f>VLOOKUP($K$5,basedatos,4,FALSE)</f>
        <v>SOTO PEREZ</v>
      </c>
    </row>
    <row r="9" spans="1:11" x14ac:dyDescent="0.25">
      <c r="B9" s="17" t="s">
        <v>3</v>
      </c>
      <c r="C9" s="18"/>
      <c r="D9" s="9"/>
      <c r="E9" s="22">
        <f>VLOOKUP($E$5,basedatos,6,FALSE)</f>
        <v>8553671</v>
      </c>
      <c r="H9" s="17" t="s">
        <v>3</v>
      </c>
      <c r="I9" s="18"/>
      <c r="J9" s="9"/>
      <c r="K9" s="22">
        <f>VLOOKUP($K$5,basedatos,6,FALSE)</f>
        <v>3670988</v>
      </c>
    </row>
    <row r="10" spans="1:11" x14ac:dyDescent="0.25">
      <c r="B10" s="17" t="s">
        <v>5</v>
      </c>
      <c r="C10" s="18"/>
      <c r="D10" s="9"/>
      <c r="E10" s="22">
        <f>VLOOKUP($E$5,basedatos,8,FALSE)</f>
        <v>250000</v>
      </c>
      <c r="H10" s="17" t="s">
        <v>5</v>
      </c>
      <c r="I10" s="18"/>
      <c r="J10" s="9"/>
      <c r="K10" s="22">
        <f>VLOOKUP($K$5,basedatos,8,FALSE)</f>
        <v>677000</v>
      </c>
    </row>
    <row r="11" spans="1:11" x14ac:dyDescent="0.25">
      <c r="B11" s="17" t="s">
        <v>52</v>
      </c>
      <c r="C11" s="18"/>
      <c r="D11" s="9"/>
      <c r="E11" s="22">
        <f>VLOOKUP($E$5,basedatos,10,FALSE)</f>
        <v>62000</v>
      </c>
      <c r="H11" s="17" t="s">
        <v>52</v>
      </c>
      <c r="I11" s="18"/>
      <c r="J11" s="9"/>
      <c r="K11" s="22">
        <f>VLOOKUP($K$5,basedatos,10,FALSE)</f>
        <v>77000</v>
      </c>
    </row>
    <row r="12" spans="1:11" x14ac:dyDescent="0.25">
      <c r="B12" s="17"/>
      <c r="C12" s="18"/>
      <c r="D12" s="9"/>
      <c r="E12" s="20"/>
      <c r="H12" s="17"/>
      <c r="I12" s="18"/>
      <c r="J12" s="9"/>
      <c r="K12" s="20"/>
    </row>
    <row r="13" spans="1:11" x14ac:dyDescent="0.25">
      <c r="B13" s="17"/>
      <c r="C13" s="18"/>
      <c r="D13" s="9"/>
      <c r="E13" s="20"/>
      <c r="H13" s="17"/>
      <c r="I13" s="18"/>
      <c r="J13" s="9"/>
      <c r="K13" s="20"/>
    </row>
    <row r="14" spans="1:11" x14ac:dyDescent="0.25">
      <c r="B14" s="15" t="str">
        <f>IF(E11&gt;100000,"ofrecer nuevo credito","no disponible")</f>
        <v>no disponible</v>
      </c>
      <c r="C14" s="16"/>
      <c r="D14" s="16"/>
      <c r="E14" s="24"/>
      <c r="H14" s="15" t="str">
        <f>IF(K11&gt;100000,"ofrecer nuevo credito","no disponible")</f>
        <v>no disponible</v>
      </c>
      <c r="I14" s="16"/>
      <c r="J14" s="16"/>
      <c r="K14" s="24"/>
    </row>
    <row r="15" spans="1:11" x14ac:dyDescent="0.25">
      <c r="B15" s="8"/>
      <c r="C15" s="9"/>
      <c r="D15" s="9"/>
      <c r="E15" s="20"/>
      <c r="H15" s="8"/>
      <c r="I15" s="9"/>
      <c r="J15" s="9"/>
      <c r="K15" s="20"/>
    </row>
    <row r="16" spans="1:11" ht="15.75" thickBot="1" x14ac:dyDescent="0.3">
      <c r="B16" s="10"/>
      <c r="C16" s="11"/>
      <c r="D16" s="11"/>
      <c r="E16" s="21"/>
      <c r="H16" s="10"/>
      <c r="I16" s="11"/>
      <c r="J16" s="11"/>
      <c r="K16" s="21"/>
    </row>
    <row r="17" spans="2:11" ht="15.75" thickBot="1" x14ac:dyDescent="0.3"/>
    <row r="18" spans="2:11" ht="15.75" thickBot="1" x14ac:dyDescent="0.3">
      <c r="B18" s="12" t="s">
        <v>49</v>
      </c>
      <c r="C18" s="13"/>
      <c r="D18" s="13"/>
      <c r="E18" s="14"/>
      <c r="H18" s="12" t="s">
        <v>49</v>
      </c>
      <c r="I18" s="13"/>
      <c r="J18" s="13"/>
      <c r="K18" s="14"/>
    </row>
    <row r="19" spans="2:11" x14ac:dyDescent="0.25">
      <c r="B19" s="8"/>
      <c r="C19" s="9"/>
      <c r="D19" s="9"/>
      <c r="E19" s="20"/>
      <c r="H19" s="8"/>
      <c r="I19" s="9"/>
      <c r="J19" s="9"/>
      <c r="K19" s="20"/>
    </row>
    <row r="20" spans="2:11" x14ac:dyDescent="0.25">
      <c r="B20" s="8"/>
      <c r="C20" s="9"/>
      <c r="D20" s="9"/>
      <c r="E20" s="23">
        <v>4</v>
      </c>
      <c r="H20" s="8"/>
      <c r="I20" s="9"/>
      <c r="J20" s="9"/>
      <c r="K20" s="23">
        <v>2</v>
      </c>
    </row>
    <row r="21" spans="2:11" x14ac:dyDescent="0.25">
      <c r="B21" s="17" t="s">
        <v>50</v>
      </c>
      <c r="C21" s="18"/>
      <c r="D21" s="9"/>
      <c r="E21" s="22">
        <f>IF(ISBLANK(E20),"",IF(ISERROR(VLOOKUP($E$20,basedatos,2,FALSE)),"no existe",(VLOOKUP($E$20,basedatos,2,FALSE))))</f>
        <v>25709498</v>
      </c>
      <c r="H21" s="17" t="s">
        <v>50</v>
      </c>
      <c r="I21" s="18"/>
      <c r="J21" s="9"/>
      <c r="K21" s="22">
        <f>IF(ISBLANK(K20),"",IF(ISERROR(VLOOKUP($K$20,basedatos,2,FALSE)),"no existe",(VLOOKUP($K$20,basedatos,2,FALSE))))</f>
        <v>89345758</v>
      </c>
    </row>
    <row r="22" spans="2:11" x14ac:dyDescent="0.25">
      <c r="B22" s="17" t="s">
        <v>1</v>
      </c>
      <c r="C22" s="18"/>
      <c r="D22" s="9"/>
      <c r="E22" s="22" t="str">
        <f>IF(ISBLANK(E20),"",IF(ISERROR(VLOOKUP($E$20,basedatos,2,FALSE)),"",VLOOKUP($E$20,basedatos,3,FALSE)))</f>
        <v>ARTURO EMILI</v>
      </c>
      <c r="H22" s="17" t="s">
        <v>1</v>
      </c>
      <c r="I22" s="18"/>
      <c r="J22" s="9"/>
      <c r="K22" s="22" t="str">
        <f>IF(ISBLANK(K20),"",IF(ISERROR(VLOOKUP($K$20,basedatos,2,FALSE)),"",VLOOKUP($K$20,basedatos,3,FALSE)))</f>
        <v xml:space="preserve">ENRIQUE </v>
      </c>
    </row>
    <row r="23" spans="2:11" x14ac:dyDescent="0.25">
      <c r="B23" s="17" t="s">
        <v>51</v>
      </c>
      <c r="C23" s="18"/>
      <c r="D23" s="9"/>
      <c r="E23" s="22" t="str">
        <f>IF(ISBLANK(E20),"",IF(ISERROR(VLOOKUP($E$20,basedatos,2,FALSE)),"",VLOOKUP($E$20,basedatos,4,FALSE)))</f>
        <v>ARENAS MOSQUERA</v>
      </c>
      <c r="H23" s="17" t="s">
        <v>51</v>
      </c>
      <c r="I23" s="18"/>
      <c r="J23" s="9"/>
      <c r="K23" s="22" t="str">
        <f>IF(ISBLANK(K20),"",IF(ISERROR(VLOOKUP($K$20,basedatos,2,FALSE)),"",VLOOKUP($K$20,basedatos,4,FALSE)))</f>
        <v>SOTO PEREZ</v>
      </c>
    </row>
    <row r="24" spans="2:11" x14ac:dyDescent="0.25">
      <c r="B24" s="17" t="s">
        <v>3</v>
      </c>
      <c r="C24" s="18"/>
      <c r="D24" s="9"/>
      <c r="E24" s="22">
        <f>IF(ISBLANK(E20),"",IF(ISERROR(VLOOKUP($E$20,basedatos,2,FALSE)),"",VLOOKUP($E$20,basedatos,6,FALSE)))</f>
        <v>8497655</v>
      </c>
      <c r="H24" s="17" t="s">
        <v>3</v>
      </c>
      <c r="I24" s="18"/>
      <c r="J24" s="9"/>
      <c r="K24" s="22">
        <f>IF(ISBLANK(K20),"",IF(ISERROR(VLOOKUP($K$20,basedatos,2,FALSE)),"",VLOOKUP($K$20,basedatos,6,FALSE)))</f>
        <v>3670988</v>
      </c>
    </row>
    <row r="25" spans="2:11" x14ac:dyDescent="0.25">
      <c r="B25" s="17" t="s">
        <v>5</v>
      </c>
      <c r="C25" s="18"/>
      <c r="D25" s="9"/>
      <c r="E25" s="22">
        <f>IF(ISBLANK(E20),"",IF(ISERROR(VLOOKUP($E$20,basedatos,2,FALSE)),"",VLOOKUP($E$20,basedatos,8,FALSE)))</f>
        <v>500000</v>
      </c>
      <c r="H25" s="17" t="s">
        <v>5</v>
      </c>
      <c r="I25" s="18"/>
      <c r="J25" s="9"/>
      <c r="K25" s="22">
        <f>IF(ISBLANK(K20),"",IF(ISERROR(VLOOKUP($K$20,basedatos,2,FALSE)),"",VLOOKUP($K$20,basedatos,8,FALSE)))</f>
        <v>677000</v>
      </c>
    </row>
    <row r="26" spans="2:11" x14ac:dyDescent="0.25">
      <c r="B26" s="17" t="s">
        <v>52</v>
      </c>
      <c r="C26" s="18"/>
      <c r="D26" s="9"/>
      <c r="E26" s="22">
        <f>IF(ISBLANK(E20),"",IF(ISERROR(VLOOKUP($E$20,basedatos,2,FALSE)),"",VLOOKUP($E$20,basedatos,10,FALSE)))</f>
        <v>156000</v>
      </c>
      <c r="H26" s="17" t="s">
        <v>52</v>
      </c>
      <c r="I26" s="18"/>
      <c r="J26" s="9"/>
      <c r="K26" s="22">
        <f>IF(ISBLANK(K20),"",IF(ISERROR(VLOOKUP($K$20,basedatos,2,FALSE)),"",VLOOKUP($K$20,basedatos,10,FALSE)))</f>
        <v>77000</v>
      </c>
    </row>
    <row r="27" spans="2:11" x14ac:dyDescent="0.25">
      <c r="B27" s="17"/>
      <c r="C27" s="18"/>
      <c r="D27" s="9"/>
      <c r="E27" s="20"/>
      <c r="H27" s="17"/>
      <c r="I27" s="18"/>
      <c r="J27" s="9"/>
      <c r="K27" s="20"/>
    </row>
    <row r="28" spans="2:11" x14ac:dyDescent="0.25">
      <c r="B28" s="17"/>
      <c r="C28" s="18"/>
      <c r="D28" s="9"/>
      <c r="E28" s="20"/>
      <c r="H28" s="17"/>
      <c r="I28" s="18"/>
      <c r="J28" s="9"/>
      <c r="K28" s="20"/>
    </row>
    <row r="29" spans="2:11" x14ac:dyDescent="0.25">
      <c r="B29" s="15" t="str">
        <f>IF(E26&gt;100000,"ofrecer nuevo credito","no disponible")</f>
        <v>ofrecer nuevo credito</v>
      </c>
      <c r="C29" s="16"/>
      <c r="D29" s="16"/>
      <c r="E29" s="24"/>
      <c r="H29" s="15" t="str">
        <f>IF(K26&gt;100000,"ofrecer nuevo credito","no disponible")</f>
        <v>no disponible</v>
      </c>
      <c r="I29" s="16"/>
      <c r="J29" s="16"/>
      <c r="K29" s="24"/>
    </row>
    <row r="30" spans="2:11" x14ac:dyDescent="0.25">
      <c r="B30" s="8"/>
      <c r="C30" s="9"/>
      <c r="D30" s="9"/>
      <c r="E30" s="20"/>
      <c r="H30" s="8"/>
      <c r="I30" s="9"/>
      <c r="J30" s="9"/>
      <c r="K30" s="20"/>
    </row>
    <row r="31" spans="2:11" ht="15.75" thickBot="1" x14ac:dyDescent="0.3">
      <c r="B31" s="10"/>
      <c r="C31" s="11"/>
      <c r="D31" s="11"/>
      <c r="E31" s="21"/>
      <c r="H31" s="10"/>
      <c r="I31" s="11"/>
      <c r="J31" s="11"/>
      <c r="K31" s="21"/>
    </row>
    <row r="32" spans="2:11" ht="15.75" thickBot="1" x14ac:dyDescent="0.3"/>
    <row r="33" spans="2:11" ht="15.75" thickBot="1" x14ac:dyDescent="0.3">
      <c r="B33" s="12" t="s">
        <v>49</v>
      </c>
      <c r="C33" s="13"/>
      <c r="D33" s="13"/>
      <c r="E33" s="14"/>
      <c r="H33" s="12" t="s">
        <v>49</v>
      </c>
      <c r="I33" s="13"/>
      <c r="J33" s="13"/>
      <c r="K33" s="14"/>
    </row>
    <row r="34" spans="2:11" x14ac:dyDescent="0.25">
      <c r="B34" s="8"/>
      <c r="C34" s="9"/>
      <c r="D34" s="9"/>
      <c r="E34" s="20"/>
      <c r="H34" s="8"/>
      <c r="I34" s="9"/>
      <c r="J34" s="9"/>
      <c r="K34" s="20"/>
    </row>
    <row r="35" spans="2:11" x14ac:dyDescent="0.25">
      <c r="B35" s="8"/>
      <c r="C35" s="9"/>
      <c r="D35" s="9"/>
      <c r="E35" s="23">
        <v>3</v>
      </c>
      <c r="H35" s="8"/>
      <c r="I35" s="9"/>
      <c r="J35" s="9"/>
      <c r="K35" s="23">
        <v>4</v>
      </c>
    </row>
    <row r="36" spans="2:11" x14ac:dyDescent="0.25">
      <c r="B36" s="17" t="s">
        <v>50</v>
      </c>
      <c r="C36" s="18"/>
      <c r="D36" s="9"/>
      <c r="E36" s="22">
        <f>IF(ISBLANK(E35),"",IF(ISERROR(VLOOKUP($E$35,basedatos,2,FALSE)),"no existe",(VLOOKUP($E$35,basedatos,2,FALSE))))</f>
        <v>34576734</v>
      </c>
      <c r="H36" s="17" t="s">
        <v>50</v>
      </c>
      <c r="I36" s="18"/>
      <c r="J36" s="9"/>
      <c r="K36" s="22">
        <f>IF(ISBLANK(K35),"",IF(ISERROR(VLOOKUP($K$35,basedatos,2,FALSE)),"no existe",(VLOOKUP($K$35,basedatos,2,FALSE))))</f>
        <v>25709498</v>
      </c>
    </row>
    <row r="37" spans="2:11" x14ac:dyDescent="0.25">
      <c r="B37" s="17" t="s">
        <v>1</v>
      </c>
      <c r="C37" s="18"/>
      <c r="D37" s="9"/>
      <c r="E37" s="22" t="str">
        <f>IF(ISBLANK(E35),"",IF(ISERROR(VLOOKUP($E$35,basedatos,2,FALSE)),"",VLOOKUP($E$35,basedatos,3,FALSE)))</f>
        <v>JULIANA</v>
      </c>
      <c r="H37" s="17" t="s">
        <v>1</v>
      </c>
      <c r="I37" s="18"/>
      <c r="J37" s="9"/>
      <c r="K37" s="22" t="str">
        <f>IF(ISBLANK(K35),"",IF(ISERROR(VLOOKUP($K$35,basedatos,2,FALSE)),"",VLOOKUP($K$35,basedatos,3,FALSE)))</f>
        <v>ARTURO EMILI</v>
      </c>
    </row>
    <row r="38" spans="2:11" x14ac:dyDescent="0.25">
      <c r="B38" s="17" t="s">
        <v>51</v>
      </c>
      <c r="C38" s="18"/>
      <c r="D38" s="9"/>
      <c r="E38" s="22" t="str">
        <f>IF(ISBLANK(E35),"",IF(ISERROR(VLOOKUP($K$20,basedatos,2,FALSE)),"",VLOOKUP($K$20,basedatos,4,FALSE)))</f>
        <v>SOTO PEREZ</v>
      </c>
      <c r="H38" s="17" t="s">
        <v>51</v>
      </c>
      <c r="I38" s="18"/>
      <c r="J38" s="9"/>
      <c r="K38" s="22" t="str">
        <f>IF(ISBLANK(K35),"",IF(ISERROR(VLOOKUP($K$35,basedatos,2,FALSE)),"",VLOOKUP($K$35,basedatos,4,FALSE)))</f>
        <v>ARENAS MOSQUERA</v>
      </c>
    </row>
    <row r="39" spans="2:11" x14ac:dyDescent="0.25">
      <c r="B39" s="17" t="s">
        <v>3</v>
      </c>
      <c r="C39" s="18"/>
      <c r="D39" s="9"/>
      <c r="E39" s="22">
        <f>IF(ISBLANK(E35),"",IF(ISERROR(VLOOKUP($E$35,basedatos,2,FALSE)),"",VLOOKUP($E$35,basedatos,6,FALSE)))</f>
        <v>7489732</v>
      </c>
      <c r="H39" s="17" t="s">
        <v>3</v>
      </c>
      <c r="I39" s="18"/>
      <c r="J39" s="9"/>
      <c r="K39" s="22">
        <f>IF(ISBLANK(K35),"",IF(ISERROR(VLOOKUP($K$35,basedatos,2,FALSE)),"",VLOOKUP($K$35,basedatos,6,FALSE)))</f>
        <v>8497655</v>
      </c>
    </row>
    <row r="40" spans="2:11" x14ac:dyDescent="0.25">
      <c r="B40" s="17" t="s">
        <v>5</v>
      </c>
      <c r="C40" s="18"/>
      <c r="D40" s="9"/>
      <c r="E40" s="22">
        <f>IF(ISBLANK(E35),"",IF(ISERROR(VLOOKUP($E$35,basedatos,2,FALSE)),"",VLOOKUP($E$35,basedatos,8,FALSE)))</f>
        <v>467000</v>
      </c>
      <c r="H40" s="17" t="s">
        <v>5</v>
      </c>
      <c r="I40" s="18"/>
      <c r="J40" s="9"/>
      <c r="K40" s="22">
        <f>IF(ISBLANK(K35),"",IF(ISERROR(VLOOKUP($K$35,basedatos,2,FALSE)),"",VLOOKUP($K$35,basedatos,8,FALSE)))</f>
        <v>500000</v>
      </c>
    </row>
    <row r="41" spans="2:11" x14ac:dyDescent="0.25">
      <c r="B41" s="17" t="s">
        <v>52</v>
      </c>
      <c r="C41" s="18"/>
      <c r="D41" s="9"/>
      <c r="E41" s="22">
        <f>IF(ISBLANK(E35),"",IF(ISERROR(VLOOKUP($E$35,basedatos,2,FALSE)),"",VLOOKUP($E$35,basedatos,10,FALSE)))</f>
        <v>232000</v>
      </c>
      <c r="H41" s="17" t="s">
        <v>52</v>
      </c>
      <c r="I41" s="18"/>
      <c r="J41" s="9"/>
      <c r="K41" s="22">
        <f>IF(ISBLANK(K35),"",IF(ISERROR(VLOOKUP($K$35,basedatos,2,FALSE)),"",VLOOKUP($K$35,basedatos,10,FALSE)))</f>
        <v>156000</v>
      </c>
    </row>
    <row r="42" spans="2:11" x14ac:dyDescent="0.25">
      <c r="B42" s="17"/>
      <c r="C42" s="18"/>
      <c r="D42" s="9"/>
      <c r="E42" s="20"/>
      <c r="H42" s="17"/>
      <c r="I42" s="18"/>
      <c r="J42" s="9"/>
      <c r="K42" s="20"/>
    </row>
    <row r="43" spans="2:11" x14ac:dyDescent="0.25">
      <c r="B43" s="17"/>
      <c r="C43" s="18"/>
      <c r="D43" s="9"/>
      <c r="E43" s="20"/>
      <c r="H43" s="17"/>
      <c r="I43" s="18"/>
      <c r="J43" s="9"/>
      <c r="K43" s="20"/>
    </row>
    <row r="44" spans="2:11" x14ac:dyDescent="0.25">
      <c r="B44" s="15" t="str">
        <f>IF(E41&gt;100000,"ofrecer nuevo credito","no disponible")</f>
        <v>ofrecer nuevo credito</v>
      </c>
      <c r="C44" s="16"/>
      <c r="D44" s="16"/>
      <c r="E44" s="24"/>
      <c r="H44" s="15" t="str">
        <f>IF(K41&gt;100000,"ofrecer nuevo credito","no disponible")</f>
        <v>ofrecer nuevo credito</v>
      </c>
      <c r="I44" s="16"/>
      <c r="J44" s="16"/>
      <c r="K44" s="24"/>
    </row>
    <row r="45" spans="2:11" x14ac:dyDescent="0.25">
      <c r="B45" s="8"/>
      <c r="C45" s="9"/>
      <c r="D45" s="9"/>
      <c r="E45" s="20"/>
      <c r="H45" s="8"/>
      <c r="I45" s="9"/>
      <c r="J45" s="9"/>
      <c r="K45" s="20"/>
    </row>
    <row r="46" spans="2:11" ht="15.75" thickBot="1" x14ac:dyDescent="0.3">
      <c r="B46" s="10"/>
      <c r="C46" s="11"/>
      <c r="D46" s="11"/>
      <c r="E46" s="21"/>
      <c r="H46" s="10"/>
      <c r="I46" s="11"/>
      <c r="J46" s="11"/>
      <c r="K46" s="21"/>
    </row>
    <row r="47" spans="2:11" ht="15.75" thickBot="1" x14ac:dyDescent="0.3"/>
    <row r="48" spans="2:11" ht="15.75" thickBot="1" x14ac:dyDescent="0.3">
      <c r="B48" s="12" t="s">
        <v>49</v>
      </c>
      <c r="C48" s="13"/>
      <c r="D48" s="13"/>
      <c r="E48" s="14"/>
      <c r="H48" s="12" t="s">
        <v>49</v>
      </c>
      <c r="I48" s="13"/>
      <c r="J48" s="13"/>
      <c r="K48" s="14"/>
    </row>
    <row r="49" spans="2:11" x14ac:dyDescent="0.25">
      <c r="B49" s="8"/>
      <c r="C49" s="9"/>
      <c r="D49" s="9"/>
      <c r="E49" s="20"/>
      <c r="H49" s="8"/>
      <c r="I49" s="9"/>
      <c r="J49" s="9"/>
      <c r="K49" s="20"/>
    </row>
    <row r="50" spans="2:11" x14ac:dyDescent="0.25">
      <c r="B50" s="8"/>
      <c r="C50" s="9"/>
      <c r="D50" s="9"/>
      <c r="E50" s="23">
        <v>5</v>
      </c>
      <c r="H50" s="8"/>
      <c r="I50" s="9"/>
      <c r="J50" s="9"/>
      <c r="K50" s="23">
        <v>6</v>
      </c>
    </row>
    <row r="51" spans="2:11" x14ac:dyDescent="0.25">
      <c r="B51" s="17" t="s">
        <v>50</v>
      </c>
      <c r="C51" s="18"/>
      <c r="D51" s="9"/>
      <c r="E51" s="22">
        <f>IF(ISBLANK(E50),"",IF(ISERROR(VLOOKUP($E$50,basedatos,2,FALSE)),"no existe",(VLOOKUP($E$50,basedatos,2,FALSE))))</f>
        <v>71584903</v>
      </c>
      <c r="H51" s="17" t="s">
        <v>50</v>
      </c>
      <c r="I51" s="18"/>
      <c r="J51" s="9"/>
      <c r="K51" s="22">
        <f>IF(ISBLANK(K50),"",IF(ISERROR(VLOOKUP($K$50,basedatos,2,FALSE)),"no existe",(VLOOKUP($K$50,basedatos,2,FALSE))))</f>
        <v>134507800</v>
      </c>
    </row>
    <row r="52" spans="2:11" x14ac:dyDescent="0.25">
      <c r="B52" s="17" t="s">
        <v>1</v>
      </c>
      <c r="C52" s="18"/>
      <c r="D52" s="9"/>
      <c r="E52" s="22" t="str">
        <f>IF(ISBLANK(E50),"",IF(ISERROR(VLOOKUP($E$50,basedatos,2,FALSE)),"",VLOOKUP($E$50,basedatos,3,FALSE)))</f>
        <v>ESTEFANIA</v>
      </c>
      <c r="H52" s="17" t="s">
        <v>1</v>
      </c>
      <c r="I52" s="18"/>
      <c r="J52" s="9"/>
      <c r="K52" s="22" t="str">
        <f>IF(ISBLANK(K50),"",IF(ISERROR(VLOOKUP($K$50,basedatos,2,FALSE)),"",VLOOKUP($K$50,basedatos,3,FALSE)))</f>
        <v>MARIA VALENTINA</v>
      </c>
    </row>
    <row r="53" spans="2:11" x14ac:dyDescent="0.25">
      <c r="B53" s="17" t="s">
        <v>51</v>
      </c>
      <c r="C53" s="18"/>
      <c r="D53" s="9"/>
      <c r="E53" s="22" t="str">
        <f>IF(ISBLANK(E50),"",IF(ISERROR(VLOOKUP($E$50,basedatos,2,FALSE)),"",VLOOKUP($E$50,basedatos,4,FALSE)))</f>
        <v>HIGUITA VALDEZ</v>
      </c>
      <c r="H53" s="17" t="s">
        <v>51</v>
      </c>
      <c r="I53" s="18"/>
      <c r="J53" s="9"/>
      <c r="K53" s="22" t="str">
        <f>IF(ISBLANK(K50),"",IF(ISERROR(VLOOKUP($K$50,basedatos,2,FALSE)),"",VLOOKUP($K$50,basedatos,4,FALSE)))</f>
        <v>MONTOYA CARDENAS</v>
      </c>
    </row>
    <row r="54" spans="2:11" x14ac:dyDescent="0.25">
      <c r="B54" s="17" t="s">
        <v>3</v>
      </c>
      <c r="C54" s="18"/>
      <c r="D54" s="9"/>
      <c r="E54" s="22">
        <f>IF(ISBLANK(E50),"",IF(ISERROR(VLOOKUP($E$50,basedatos,2,FALSE)),"",VLOOKUP($E$50,basedatos,6,FALSE)))</f>
        <v>2346511</v>
      </c>
      <c r="H54" s="17" t="s">
        <v>3</v>
      </c>
      <c r="I54" s="18"/>
      <c r="J54" s="9"/>
      <c r="K54" s="22">
        <f>IF(ISBLANK(K50),"",IF(ISERROR(VLOOKUP($K$50,basedatos,2,FALSE)),"",VLOOKUP($K$50,basedatos,6,FALSE)))</f>
        <v>8282467</v>
      </c>
    </row>
    <row r="55" spans="2:11" x14ac:dyDescent="0.25">
      <c r="B55" s="17" t="s">
        <v>5</v>
      </c>
      <c r="C55" s="18"/>
      <c r="D55" s="9"/>
      <c r="E55" s="22">
        <f>IF(ISBLANK(E50),"",IF(ISERROR(VLOOKUP($E$50,basedatos,2,FALSE)),"",VLOOKUP($E$50,basedatos,8,FALSE)))</f>
        <v>340000</v>
      </c>
      <c r="H55" s="17" t="s">
        <v>5</v>
      </c>
      <c r="I55" s="18"/>
      <c r="J55" s="9"/>
      <c r="K55" s="22">
        <f>IF(ISBLANK(K50),"",IF(ISERROR(VLOOKUP($K$50,basedatos,2,FALSE)),"",VLOOKUP($K$50,basedatos,8,FALSE)))</f>
        <v>1050000</v>
      </c>
    </row>
    <row r="56" spans="2:11" x14ac:dyDescent="0.25">
      <c r="B56" s="17" t="s">
        <v>52</v>
      </c>
      <c r="C56" s="18"/>
      <c r="D56" s="9"/>
      <c r="E56" s="22">
        <f>IF(ISBLANK(E50),"",IF(ISERROR(VLOOKUP($E$50,basedatos,2,FALSE)),"",VLOOKUP($E$50,basedatos,10,FALSE)))</f>
        <v>220000</v>
      </c>
      <c r="H56" s="17" t="s">
        <v>52</v>
      </c>
      <c r="I56" s="18"/>
      <c r="J56" s="9"/>
      <c r="K56" s="22">
        <f>IF(ISBLANK(K50),"",IF(ISERROR(VLOOKUP($K$50,basedatos,2,FALSE)),"",VLOOKUP($K$50,basedatos,10,FALSE)))</f>
        <v>190000</v>
      </c>
    </row>
    <row r="57" spans="2:11" x14ac:dyDescent="0.25">
      <c r="B57" s="17"/>
      <c r="C57" s="18"/>
      <c r="D57" s="9"/>
      <c r="E57" s="20"/>
      <c r="H57" s="17"/>
      <c r="I57" s="18"/>
      <c r="J57" s="9"/>
      <c r="K57" s="20"/>
    </row>
    <row r="58" spans="2:11" x14ac:dyDescent="0.25">
      <c r="B58" s="17"/>
      <c r="C58" s="18"/>
      <c r="D58" s="9"/>
      <c r="E58" s="20"/>
      <c r="H58" s="17"/>
      <c r="I58" s="18"/>
      <c r="J58" s="9"/>
      <c r="K58" s="20"/>
    </row>
    <row r="59" spans="2:11" x14ac:dyDescent="0.25">
      <c r="B59" s="15" t="str">
        <f>IF(E56&gt;100000,"ofrecer nuevo credito","no disponible")</f>
        <v>ofrecer nuevo credito</v>
      </c>
      <c r="C59" s="16"/>
      <c r="D59" s="16"/>
      <c r="E59" s="24"/>
      <c r="H59" s="15" t="str">
        <f>IF(K56&gt;100000,"ofrecer nuevo credito","no disponible")</f>
        <v>ofrecer nuevo credito</v>
      </c>
      <c r="I59" s="16"/>
      <c r="J59" s="16"/>
      <c r="K59" s="24"/>
    </row>
    <row r="60" spans="2:11" x14ac:dyDescent="0.25">
      <c r="B60" s="8"/>
      <c r="C60" s="9"/>
      <c r="D60" s="9"/>
      <c r="E60" s="20"/>
      <c r="H60" s="8"/>
      <c r="I60" s="9"/>
      <c r="J60" s="9"/>
      <c r="K60" s="20"/>
    </row>
    <row r="61" spans="2:11" ht="15.75" thickBot="1" x14ac:dyDescent="0.3">
      <c r="B61" s="10"/>
      <c r="C61" s="11"/>
      <c r="D61" s="11"/>
      <c r="E61" s="21"/>
      <c r="H61" s="10"/>
      <c r="I61" s="11"/>
      <c r="J61" s="11"/>
      <c r="K61" s="21"/>
    </row>
    <row r="62" spans="2:11" ht="15.75" thickBot="1" x14ac:dyDescent="0.3"/>
    <row r="63" spans="2:11" ht="15.75" thickBot="1" x14ac:dyDescent="0.3">
      <c r="B63" s="12" t="s">
        <v>49</v>
      </c>
      <c r="C63" s="13"/>
      <c r="D63" s="13"/>
      <c r="E63" s="14"/>
      <c r="H63" s="12" t="s">
        <v>49</v>
      </c>
      <c r="I63" s="13"/>
      <c r="J63" s="13"/>
      <c r="K63" s="14"/>
    </row>
    <row r="64" spans="2:11" x14ac:dyDescent="0.25">
      <c r="B64" s="8"/>
      <c r="C64" s="9"/>
      <c r="D64" s="9"/>
      <c r="E64" s="20"/>
      <c r="H64" s="8"/>
      <c r="I64" s="9"/>
      <c r="J64" s="9"/>
      <c r="K64" s="20"/>
    </row>
    <row r="65" spans="2:11" x14ac:dyDescent="0.25">
      <c r="B65" s="8"/>
      <c r="C65" s="9"/>
      <c r="D65" s="9"/>
      <c r="E65" s="23">
        <v>7</v>
      </c>
      <c r="H65" s="8"/>
      <c r="I65" s="9"/>
      <c r="J65" s="9"/>
      <c r="K65" s="23">
        <v>8</v>
      </c>
    </row>
    <row r="66" spans="2:11" x14ac:dyDescent="0.25">
      <c r="B66" s="17" t="s">
        <v>50</v>
      </c>
      <c r="C66" s="18"/>
      <c r="D66" s="9"/>
      <c r="E66" s="22">
        <f>IF(ISBLANK(E65),"",IF(ISERROR(VLOOKUP($E$65,basedatos,2,FALSE)),"no existe",(VLOOKUP($E$65,basedatos,2,FALSE))))</f>
        <v>1789456003</v>
      </c>
      <c r="H66" s="17" t="s">
        <v>50</v>
      </c>
      <c r="I66" s="18"/>
      <c r="J66" s="9"/>
      <c r="K66" s="22">
        <f>IF(ISBLANK(K65),"",IF(ISERROR(VLOOKUP($K$65,basedatos,2,FALSE)),"no existe",(VLOOKUP($K$65,basedatos,2,FALSE))))</f>
        <v>89435455</v>
      </c>
    </row>
    <row r="67" spans="2:11" x14ac:dyDescent="0.25">
      <c r="B67" s="17" t="s">
        <v>1</v>
      </c>
      <c r="C67" s="18"/>
      <c r="D67" s="9"/>
      <c r="E67" s="22" t="str">
        <f>IF(ISBLANK(E65),"",IF(ISERROR(VLOOKUP($E$65,basedatos,2,FALSE)),"",VLOOKUP($E$65,basedatos,3,FALSE)))</f>
        <v>ELMER JAVIER</v>
      </c>
      <c r="H67" s="17" t="s">
        <v>1</v>
      </c>
      <c r="I67" s="18"/>
      <c r="J67" s="9"/>
      <c r="K67" s="22" t="str">
        <f>IF(ISBLANK(K65),"",IF(ISERROR(VLOOKUP($K$65,basedatos,2,FALSE)),"",VLOOKUP($K$65,basedatos,3,FALSE)))</f>
        <v>ROSA MARIA</v>
      </c>
    </row>
    <row r="68" spans="2:11" x14ac:dyDescent="0.25">
      <c r="B68" s="17" t="s">
        <v>51</v>
      </c>
      <c r="C68" s="18"/>
      <c r="D68" s="9"/>
      <c r="E68" s="22" t="str">
        <f>IF(ISBLANK(E65),"",IF(ISERROR(VLOOKUP($E$65,basedatos,2,FALSE)),"",VLOOKUP($E$65,basedatos,4,FALSE)))</f>
        <v>DIAZ TORO</v>
      </c>
      <c r="H68" s="17" t="s">
        <v>51</v>
      </c>
      <c r="I68" s="18"/>
      <c r="J68" s="9"/>
      <c r="K68" s="22" t="str">
        <f>IF(ISBLANK(K65),"",IF(ISERROR(VLOOKUP($K$65,basedatos,2,FALSE)),"",VLOOKUP($K$65,basedatos,4,FALSE)))</f>
        <v>GUTIERREZ MENDOZA</v>
      </c>
    </row>
    <row r="69" spans="2:11" x14ac:dyDescent="0.25">
      <c r="B69" s="17" t="s">
        <v>3</v>
      </c>
      <c r="C69" s="18"/>
      <c r="D69" s="9"/>
      <c r="E69" s="22">
        <f>IF(ISBLANK(E65),"",IF(ISERROR(VLOOKUP($E$65,basedatos,2,FALSE)),"",VLOOKUP($E$65,basedatos,6,FALSE)))</f>
        <v>3446578</v>
      </c>
      <c r="H69" s="17" t="s">
        <v>3</v>
      </c>
      <c r="I69" s="18"/>
      <c r="J69" s="9"/>
      <c r="K69" s="22">
        <f>IF(ISBLANK(K65),"",IF(ISERROR(VLOOKUP($K$65,basedatos,2,FALSE)),"",VLOOKUP($K$65,basedatos,6,FALSE)))</f>
        <v>2687312</v>
      </c>
    </row>
    <row r="70" spans="2:11" x14ac:dyDescent="0.25">
      <c r="B70" s="17" t="s">
        <v>5</v>
      </c>
      <c r="C70" s="18"/>
      <c r="D70" s="9"/>
      <c r="E70" s="22">
        <f>IF(ISBLANK(E65),"",IF(ISERROR(VLOOKUP($E$65,basedatos,2,FALSE)),"",VLOOKUP($E$65,basedatos,8,FALSE)))</f>
        <v>700000</v>
      </c>
      <c r="H70" s="17" t="s">
        <v>5</v>
      </c>
      <c r="I70" s="18"/>
      <c r="J70" s="9"/>
      <c r="K70" s="22">
        <f>IF(ISBLANK(K65),"",IF(ISERROR(VLOOKUP($K$65,basedatos,2,FALSE)),"",VLOOKUP($K$65,basedatos,8,FALSE)))</f>
        <v>350000</v>
      </c>
    </row>
    <row r="71" spans="2:11" x14ac:dyDescent="0.25">
      <c r="B71" s="17" t="s">
        <v>52</v>
      </c>
      <c r="C71" s="18"/>
      <c r="D71" s="9"/>
      <c r="E71" s="22">
        <f>IF(ISBLANK(E65),"",IF(ISERROR(VLOOKUP($E$65,basedatos,2,FALSE)),"",VLOOKUP($E$65,basedatos,10,FALSE)))</f>
        <v>290000</v>
      </c>
      <c r="H71" s="17" t="s">
        <v>52</v>
      </c>
      <c r="I71" s="18"/>
      <c r="J71" s="9"/>
      <c r="K71" s="22">
        <f>IF(ISBLANK(K65),"",IF(ISERROR(VLOOKUP($K$65,basedatos,2,FALSE)),"",VLOOKUP($K$65,basedatos,10,FALSE)))</f>
        <v>40000</v>
      </c>
    </row>
    <row r="72" spans="2:11" x14ac:dyDescent="0.25">
      <c r="B72" s="17"/>
      <c r="C72" s="18"/>
      <c r="D72" s="9"/>
      <c r="E72" s="20"/>
      <c r="H72" s="17"/>
      <c r="I72" s="18"/>
      <c r="J72" s="9"/>
      <c r="K72" s="20"/>
    </row>
    <row r="73" spans="2:11" x14ac:dyDescent="0.25">
      <c r="B73" s="17"/>
      <c r="C73" s="18"/>
      <c r="D73" s="9"/>
      <c r="E73" s="20"/>
      <c r="H73" s="17"/>
      <c r="I73" s="18"/>
      <c r="J73" s="9"/>
      <c r="K73" s="20"/>
    </row>
    <row r="74" spans="2:11" x14ac:dyDescent="0.25">
      <c r="B74" s="15" t="str">
        <f>IF(E71&gt;100000,"ofrecer nuevo credito","no disponible")</f>
        <v>ofrecer nuevo credito</v>
      </c>
      <c r="C74" s="16"/>
      <c r="D74" s="16"/>
      <c r="E74" s="24"/>
      <c r="H74" s="15" t="str">
        <f>IF(K71&gt;100000,"ofrecer nuevo credito","no disponible")</f>
        <v>no disponible</v>
      </c>
      <c r="I74" s="16"/>
      <c r="J74" s="16"/>
      <c r="K74" s="24"/>
    </row>
    <row r="75" spans="2:11" x14ac:dyDescent="0.25">
      <c r="B75" s="8"/>
      <c r="C75" s="9"/>
      <c r="D75" s="9"/>
      <c r="E75" s="20"/>
      <c r="H75" s="8"/>
      <c r="I75" s="9"/>
      <c r="J75" s="9"/>
      <c r="K75" s="20"/>
    </row>
    <row r="76" spans="2:11" ht="15.75" thickBot="1" x14ac:dyDescent="0.3">
      <c r="B76" s="10"/>
      <c r="C76" s="11"/>
      <c r="D76" s="11"/>
      <c r="E76" s="21"/>
      <c r="H76" s="10"/>
      <c r="I76" s="11"/>
      <c r="J76" s="11"/>
      <c r="K76" s="21"/>
    </row>
    <row r="77" spans="2:11" ht="15.75" thickBot="1" x14ac:dyDescent="0.3"/>
    <row r="78" spans="2:11" ht="15.75" thickBot="1" x14ac:dyDescent="0.3">
      <c r="B78" s="12" t="s">
        <v>49</v>
      </c>
      <c r="C78" s="13"/>
      <c r="D78" s="13"/>
      <c r="E78" s="14"/>
    </row>
    <row r="79" spans="2:11" x14ac:dyDescent="0.25">
      <c r="B79" s="8"/>
      <c r="C79" s="9"/>
      <c r="D79" s="9"/>
      <c r="E79" s="20"/>
    </row>
    <row r="80" spans="2:11" x14ac:dyDescent="0.25">
      <c r="B80" s="8"/>
      <c r="C80" s="9"/>
      <c r="D80" s="9"/>
      <c r="E80" s="23">
        <v>9</v>
      </c>
    </row>
    <row r="81" spans="2:5" x14ac:dyDescent="0.25">
      <c r="B81" s="17" t="s">
        <v>50</v>
      </c>
      <c r="C81" s="18"/>
      <c r="D81" s="9"/>
      <c r="E81" s="22">
        <f>IF(ISBLANK(E80),"",IF(ISERROR(VLOOKUP($E$80,basedatos,2,FALSE)),"no existe",(VLOOKUP($E$80,basedatos,2,FALSE))))</f>
        <v>77567113</v>
      </c>
    </row>
    <row r="82" spans="2:5" x14ac:dyDescent="0.25">
      <c r="B82" s="17" t="s">
        <v>1</v>
      </c>
      <c r="C82" s="18"/>
      <c r="D82" s="9"/>
      <c r="E82" s="22" t="str">
        <f>IF(ISBLANK(E80),"",IF(ISERROR(VLOOKUP($E$80,basedatos,2,FALSE)),"",VLOOKUP($E$80,basedatos,3,FALSE)))</f>
        <v>CLAUDIA PATRICIA</v>
      </c>
    </row>
    <row r="83" spans="2:5" x14ac:dyDescent="0.25">
      <c r="B83" s="17" t="s">
        <v>51</v>
      </c>
      <c r="C83" s="18"/>
      <c r="D83" s="9"/>
      <c r="E83" s="22" t="str">
        <f>IF(ISBLANK(E80),"",IF(ISERROR(VLOOKUP($E$80,basedatos,2,FALSE)),"",VLOOKUP($E$80,basedatos,4,FALSE)))</f>
        <v>OSSA VALENCIA</v>
      </c>
    </row>
    <row r="84" spans="2:5" x14ac:dyDescent="0.25">
      <c r="B84" s="17" t="s">
        <v>3</v>
      </c>
      <c r="C84" s="18"/>
      <c r="D84" s="9"/>
      <c r="E84" s="22">
        <f>IF(ISBLANK(E80),"",IF(ISERROR(VLOOKUP($E$80,basedatos,2,FALSE)),"",VLOOKUP($E$80,basedatos,6,FALSE)))</f>
        <v>8409543</v>
      </c>
    </row>
    <row r="85" spans="2:5" x14ac:dyDescent="0.25">
      <c r="B85" s="17" t="s">
        <v>5</v>
      </c>
      <c r="C85" s="18"/>
      <c r="D85" s="9"/>
      <c r="E85" s="22">
        <f>IF(ISBLANK(E80),"",IF(ISERROR(VLOOKUP($E$80,basedatos,2,FALSE)),"",VLOOKUP($E$80,basedatos,8,FALSE)))</f>
        <v>550000</v>
      </c>
    </row>
    <row r="86" spans="2:5" x14ac:dyDescent="0.25">
      <c r="B86" s="17" t="s">
        <v>52</v>
      </c>
      <c r="C86" s="18"/>
      <c r="D86" s="9"/>
      <c r="E86" s="22">
        <f>IF(ISBLANK(E80),"",IF(ISERROR(VLOOKUP($E$80,basedatos,2,FALSE)),"",VLOOKUP($E$80,basedatos,10,FALSE)))</f>
        <v>470000</v>
      </c>
    </row>
    <row r="87" spans="2:5" x14ac:dyDescent="0.25">
      <c r="B87" s="17"/>
      <c r="C87" s="18"/>
      <c r="D87" s="9"/>
      <c r="E87" s="20"/>
    </row>
    <row r="88" spans="2:5" x14ac:dyDescent="0.25">
      <c r="B88" s="17"/>
      <c r="C88" s="18"/>
      <c r="D88" s="9"/>
      <c r="E88" s="20"/>
    </row>
    <row r="89" spans="2:5" x14ac:dyDescent="0.25">
      <c r="B89" s="15" t="str">
        <f>IF(E86&gt;100000,"ofrecer nuevo credito","no disponible")</f>
        <v>ofrecer nuevo credito</v>
      </c>
      <c r="C89" s="16"/>
      <c r="D89" s="16"/>
      <c r="E89" s="24"/>
    </row>
    <row r="90" spans="2:5" x14ac:dyDescent="0.25">
      <c r="B90" s="8"/>
      <c r="C90" s="9"/>
      <c r="D90" s="9"/>
      <c r="E90" s="20"/>
    </row>
    <row r="91" spans="2:5" ht="15.75" thickBot="1" x14ac:dyDescent="0.3">
      <c r="B91" s="10"/>
      <c r="C91" s="11"/>
      <c r="D91" s="11"/>
      <c r="E91" s="21"/>
    </row>
  </sheetData>
  <mergeCells count="110">
    <mergeCell ref="B89:E89"/>
    <mergeCell ref="B83:C83"/>
    <mergeCell ref="B84:C84"/>
    <mergeCell ref="B85:C85"/>
    <mergeCell ref="B86:C86"/>
    <mergeCell ref="B87:C87"/>
    <mergeCell ref="B88:C88"/>
    <mergeCell ref="H72:I72"/>
    <mergeCell ref="H73:I73"/>
    <mergeCell ref="H74:K74"/>
    <mergeCell ref="B78:E78"/>
    <mergeCell ref="B81:C81"/>
    <mergeCell ref="B82:C82"/>
    <mergeCell ref="B72:C72"/>
    <mergeCell ref="B73:C73"/>
    <mergeCell ref="B74:E74"/>
    <mergeCell ref="H63:K63"/>
    <mergeCell ref="H66:I66"/>
    <mergeCell ref="H67:I67"/>
    <mergeCell ref="H68:I68"/>
    <mergeCell ref="H69:I69"/>
    <mergeCell ref="H70:I70"/>
    <mergeCell ref="H71:I71"/>
    <mergeCell ref="B66:C66"/>
    <mergeCell ref="B67:C67"/>
    <mergeCell ref="B68:C68"/>
    <mergeCell ref="B69:C69"/>
    <mergeCell ref="B70:C70"/>
    <mergeCell ref="B71:C71"/>
    <mergeCell ref="H55:I55"/>
    <mergeCell ref="H56:I56"/>
    <mergeCell ref="H57:I57"/>
    <mergeCell ref="H58:I58"/>
    <mergeCell ref="H59:K59"/>
    <mergeCell ref="B63:E63"/>
    <mergeCell ref="B55:C55"/>
    <mergeCell ref="B56:C56"/>
    <mergeCell ref="B57:C57"/>
    <mergeCell ref="B58:C58"/>
    <mergeCell ref="B59:E59"/>
    <mergeCell ref="H48:K48"/>
    <mergeCell ref="H51:I51"/>
    <mergeCell ref="H52:I52"/>
    <mergeCell ref="H53:I53"/>
    <mergeCell ref="H54:I54"/>
    <mergeCell ref="H44:K44"/>
    <mergeCell ref="B48:E48"/>
    <mergeCell ref="B51:C51"/>
    <mergeCell ref="B52:C52"/>
    <mergeCell ref="B53:C53"/>
    <mergeCell ref="B54:C54"/>
    <mergeCell ref="B44:E44"/>
    <mergeCell ref="H33:K33"/>
    <mergeCell ref="H36:I36"/>
    <mergeCell ref="H37:I37"/>
    <mergeCell ref="H38:I38"/>
    <mergeCell ref="H39:I39"/>
    <mergeCell ref="H40:I40"/>
    <mergeCell ref="H41:I41"/>
    <mergeCell ref="H42:I42"/>
    <mergeCell ref="H43:I43"/>
    <mergeCell ref="B38:C38"/>
    <mergeCell ref="B39:C39"/>
    <mergeCell ref="B40:C40"/>
    <mergeCell ref="B41:C41"/>
    <mergeCell ref="B42:C42"/>
    <mergeCell ref="B43:C43"/>
    <mergeCell ref="H27:I27"/>
    <mergeCell ref="H28:I28"/>
    <mergeCell ref="H29:K29"/>
    <mergeCell ref="B33:E33"/>
    <mergeCell ref="B36:C36"/>
    <mergeCell ref="B37:C37"/>
    <mergeCell ref="B27:C27"/>
    <mergeCell ref="B28:C28"/>
    <mergeCell ref="B29:E29"/>
    <mergeCell ref="H18:K18"/>
    <mergeCell ref="H21:I21"/>
    <mergeCell ref="H22:I22"/>
    <mergeCell ref="H23:I23"/>
    <mergeCell ref="H24:I24"/>
    <mergeCell ref="H25:I25"/>
    <mergeCell ref="H26:I26"/>
    <mergeCell ref="B21:C21"/>
    <mergeCell ref="B22:C22"/>
    <mergeCell ref="B23:C23"/>
    <mergeCell ref="B24:C24"/>
    <mergeCell ref="B25:C25"/>
    <mergeCell ref="B26:C26"/>
    <mergeCell ref="H10:I10"/>
    <mergeCell ref="H11:I11"/>
    <mergeCell ref="H12:I12"/>
    <mergeCell ref="H13:I13"/>
    <mergeCell ref="H14:K14"/>
    <mergeCell ref="B18:E18"/>
    <mergeCell ref="B11:C11"/>
    <mergeCell ref="B12:C12"/>
    <mergeCell ref="B13:C13"/>
    <mergeCell ref="B14:E14"/>
    <mergeCell ref="H3:K3"/>
    <mergeCell ref="H6:I6"/>
    <mergeCell ref="H7:I7"/>
    <mergeCell ref="H8:I8"/>
    <mergeCell ref="H9:I9"/>
    <mergeCell ref="B3:E3"/>
    <mergeCell ref="B6:C6"/>
    <mergeCell ref="B7:C7"/>
    <mergeCell ref="B8:C8"/>
    <mergeCell ref="B9:C9"/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planilla cliente</vt:lpstr>
      <vt:lpstr>informe menssual</vt:lpstr>
      <vt:lpstr>basedatos</vt:lpstr>
      <vt:lpstr>'planilla cliente'!BaseDeDatos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2014-11-06T01:48:22Z</dcterms:created>
  <dcterms:modified xsi:type="dcterms:W3CDTF">2014-11-21T04:02:28Z</dcterms:modified>
</cp:coreProperties>
</file>